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9120" activeTab="3"/>
  </bookViews>
  <sheets>
    <sheet name="Gennaio 2016" sheetId="1" r:id="rId1"/>
    <sheet name="Febbraio 2016" sheetId="2" r:id="rId2"/>
    <sheet name="Marzo 2016" sheetId="3" r:id="rId3"/>
    <sheet name="13ma" sheetId="4" r:id="rId4"/>
  </sheets>
  <definedNames/>
  <calcPr fullCalcOnLoad="1"/>
</workbook>
</file>

<file path=xl/sharedStrings.xml><?xml version="1.0" encoding="utf-8"?>
<sst xmlns="http://schemas.openxmlformats.org/spreadsheetml/2006/main" count="100" uniqueCount="26">
  <si>
    <t>Retribuzione di Posizione</t>
  </si>
  <si>
    <t>Retribuzione Tabellare</t>
  </si>
  <si>
    <t>Testata cedolino</t>
  </si>
  <si>
    <t>C.P.D.E.L.</t>
  </si>
  <si>
    <t>Ex INADEL</t>
  </si>
  <si>
    <t>IRAP</t>
  </si>
  <si>
    <t>Emolumenti</t>
  </si>
  <si>
    <t>Indennità Vacanza Contrattuale</t>
  </si>
  <si>
    <t>Indennità Segreteria Convenzionata 25%</t>
  </si>
  <si>
    <t>TOTALE</t>
  </si>
  <si>
    <t>Arrotondamento</t>
  </si>
  <si>
    <t>Totale Comune di CORTONA</t>
  </si>
  <si>
    <t>TOTALI</t>
  </si>
  <si>
    <t>Totale Comune di FOIANO</t>
  </si>
  <si>
    <t>Foiano della Chiana 40%</t>
  </si>
  <si>
    <t xml:space="preserve">Cortona  60% </t>
  </si>
  <si>
    <t>Dott. ROBERTO DOTTORI - Ripartizione spese tra i Comuni di Cortona e Foiano della Chiana</t>
  </si>
  <si>
    <t>Mese di gennaio 2016</t>
  </si>
  <si>
    <t>Mese di febbraio 2016</t>
  </si>
  <si>
    <t>Mese di marzo 2016 (periodo 01-12/03/2016)</t>
  </si>
  <si>
    <t>Tredicesima su Retribuzione</t>
  </si>
  <si>
    <t>Tredicesima su Indennità Vacanza Contrattuale</t>
  </si>
  <si>
    <t>Tredicesima su Indennità Segreteria Convenz. 25%</t>
  </si>
  <si>
    <t>Tredicesima periodo 1 gennaio-12 marzo 2016</t>
  </si>
  <si>
    <t>NOTA BENE</t>
  </si>
  <si>
    <t>Per il periodo di riferimento la tredicesima sulle voci retributive è stata calcolata, ma non erogata; in base a quanto previsto dall'art. 7 del D.Lgs. C.P.S. 25 ottobre 1946, n. 263, e come ribadito in via interpretativa anche dall'ARAN, Orientamenti applicativi delle Regioni-Autonomie locali e dei segretari comunali e provinciali, in tale calcolo non è stata incluso il rateo di tredicesima del mese di marzo, giacché i giorni di servizio sono nferiori a 15.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</si>
</sst>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000"/>
    <numFmt numFmtId="166" formatCode="#,##0.0000_ ;\-#,##0.0000\ "/>
    <numFmt numFmtId="167" formatCode="_-&quot;€&quot;\ * #,##0.0000_-;\-&quot;€&quot;\ * #,##0.0000_-;_-&quot;€&quot;\ * &quot;-&quot;????_-;_-@_-"/>
    <numFmt numFmtId="168" formatCode="_-&quot;€&quot;\ * #,##0.00000_-;\-&quot;€&quot;\ * #,##0.00000_-;_-&quot;€&quot;\ * &quot;-&quot;?????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IR£&quot;#,##0;\-&quot;IR£&quot;#,##0"/>
    <numFmt numFmtId="178" formatCode="&quot;IR£&quot;#,##0;[Red]\-&quot;IR£&quot;#,##0"/>
    <numFmt numFmtId="179" formatCode="&quot;IR£&quot;#,##0.00;\-&quot;IR£&quot;#,##0.00"/>
    <numFmt numFmtId="180" formatCode="&quot;IR£&quot;#,##0.00;[Red]\-&quot;IR£&quot;#,##0.00"/>
    <numFmt numFmtId="181" formatCode="_-&quot;IR£&quot;* #,##0_-;\-&quot;IR£&quot;* #,##0_-;_-&quot;IR£&quot;* &quot;-&quot;_-;_-@_-"/>
    <numFmt numFmtId="182" formatCode="_-&quot;IR£&quot;* #,##0.00_-;\-&quot;IR£&quot;* #,##0.00_-;_-&quot;IR£&quot;* &quot;-&quot;??_-;_-@_-"/>
    <numFmt numFmtId="183" formatCode="&quot;L.&quot;\ #,##0;\-&quot;L.&quot;\ #,##0"/>
    <numFmt numFmtId="184" formatCode="&quot;L.&quot;\ #,##0;[Red]\-&quot;L.&quot;\ #,##0"/>
    <numFmt numFmtId="185" formatCode="&quot;L.&quot;\ #,##0.00;\-&quot;L.&quot;\ #,##0.00"/>
    <numFmt numFmtId="186" formatCode="&quot;L.&quot;\ #,##0.00;[Red]\-&quot;L.&quot;\ #,##0.00"/>
    <numFmt numFmtId="187" formatCode="_-&quot;L.&quot;\ * #,##0_-;\-&quot;L.&quot;\ * #,##0_-;_-&quot;L.&quot;\ * &quot;-&quot;_-;_-@_-"/>
    <numFmt numFmtId="188" formatCode="_-&quot;L.&quot;\ * #,##0.00_-;\-&quot;L.&quot;\ * #,##0.00_-;_-&quot;L.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u val="single"/>
      <sz val="11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>
      <alignment/>
      <protection/>
    </xf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3" fillId="0" borderId="12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0" borderId="0" xfId="46" applyFont="1" applyAlignment="1">
      <alignment vertical="center"/>
      <protection/>
    </xf>
    <xf numFmtId="0" fontId="3" fillId="0" borderId="0" xfId="46" applyFont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vertical="center"/>
      <protection/>
    </xf>
    <xf numFmtId="4" fontId="3" fillId="0" borderId="0" xfId="46" applyNumberFormat="1" applyFont="1" applyAlignment="1">
      <alignment vertical="center"/>
      <protection/>
    </xf>
    <xf numFmtId="0" fontId="3" fillId="0" borderId="11" xfId="46" applyFont="1" applyBorder="1" applyAlignment="1">
      <alignment horizontal="right" vertical="center"/>
      <protection/>
    </xf>
    <xf numFmtId="4" fontId="3" fillId="0" borderId="11" xfId="46" applyNumberFormat="1" applyFont="1" applyBorder="1" applyAlignment="1">
      <alignment vertical="center"/>
      <protection/>
    </xf>
    <xf numFmtId="0" fontId="2" fillId="0" borderId="0" xfId="46" applyFont="1" applyAlignment="1">
      <alignment horizontal="right" vertical="center"/>
      <protection/>
    </xf>
    <xf numFmtId="4" fontId="3" fillId="0" borderId="12" xfId="46" applyNumberFormat="1" applyFont="1" applyBorder="1" applyAlignment="1">
      <alignment vertical="center"/>
      <protection/>
    </xf>
    <xf numFmtId="4" fontId="2" fillId="0" borderId="11" xfId="46" applyNumberFormat="1" applyFont="1" applyBorder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5" fillId="0" borderId="0" xfId="46" applyFont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46" applyFont="1" applyBorder="1" applyAlignment="1">
      <alignment horizontal="center" vertical="center"/>
      <protection/>
    </xf>
    <xf numFmtId="0" fontId="2" fillId="0" borderId="14" xfId="46" applyFont="1" applyBorder="1" applyAlignment="1">
      <alignment horizontal="center" vertical="center"/>
      <protection/>
    </xf>
    <xf numFmtId="0" fontId="2" fillId="0" borderId="15" xfId="46" applyFont="1" applyBorder="1" applyAlignment="1">
      <alignment horizontal="center" vertical="center"/>
      <protection/>
    </xf>
    <xf numFmtId="0" fontId="3" fillId="0" borderId="0" xfId="46" applyFont="1" applyAlignment="1">
      <alignment horizontal="justify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onvenzione Foiano 2013 Nard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50.421875" style="1" bestFit="1" customWidth="1"/>
    <col min="2" max="6" width="15.7109375" style="1" customWidth="1"/>
    <col min="7" max="16384" width="9.140625" style="1" customWidth="1"/>
  </cols>
  <sheetData>
    <row r="1" spans="1:6" ht="13.5">
      <c r="A1" s="26" t="s">
        <v>16</v>
      </c>
      <c r="B1" s="27"/>
      <c r="C1" s="27"/>
      <c r="D1" s="27"/>
      <c r="E1" s="27"/>
      <c r="F1" s="28"/>
    </row>
    <row r="3" ht="13.5">
      <c r="A3" s="2" t="s">
        <v>17</v>
      </c>
    </row>
    <row r="4" ht="7.5" customHeight="1"/>
    <row r="5" spans="1:6" s="3" customFormat="1" ht="13.5">
      <c r="A5" s="3" t="s">
        <v>6</v>
      </c>
      <c r="C5" s="4" t="s">
        <v>3</v>
      </c>
      <c r="D5" s="4" t="s">
        <v>4</v>
      </c>
      <c r="E5" s="4" t="s">
        <v>5</v>
      </c>
      <c r="F5" s="5" t="s">
        <v>12</v>
      </c>
    </row>
    <row r="6" spans="1:6" ht="13.5">
      <c r="A6" s="6" t="s">
        <v>1</v>
      </c>
      <c r="B6" s="7">
        <v>3331.61</v>
      </c>
      <c r="C6" s="8"/>
      <c r="D6" s="8"/>
      <c r="E6" s="8"/>
      <c r="F6" s="8"/>
    </row>
    <row r="7" spans="1:6" ht="13.5">
      <c r="A7" s="6" t="s">
        <v>0</v>
      </c>
      <c r="B7" s="7">
        <v>1675.53</v>
      </c>
      <c r="C7" s="8"/>
      <c r="D7" s="8"/>
      <c r="E7" s="8"/>
      <c r="F7" s="8"/>
    </row>
    <row r="8" spans="1:6" ht="13.5">
      <c r="A8" s="9" t="s">
        <v>2</v>
      </c>
      <c r="B8" s="7">
        <f>SUM(B6:B7)</f>
        <v>5007.14</v>
      </c>
      <c r="C8" s="7">
        <f>ROUND(B8*23.8%,2)</f>
        <v>1191.7</v>
      </c>
      <c r="D8" s="7">
        <f>ROUND(B8*2.88%,2)</f>
        <v>144.21</v>
      </c>
      <c r="E8" s="7">
        <f>ROUND(B8*8.5%,2)</f>
        <v>425.61</v>
      </c>
      <c r="F8" s="8"/>
    </row>
    <row r="9" spans="1:6" ht="4.5" customHeight="1">
      <c r="A9" s="6"/>
      <c r="B9" s="7"/>
      <c r="C9" s="7"/>
      <c r="D9" s="7"/>
      <c r="E9" s="7"/>
      <c r="F9" s="8"/>
    </row>
    <row r="10" spans="1:6" ht="13.5">
      <c r="A10" s="6" t="s">
        <v>7</v>
      </c>
      <c r="B10" s="7">
        <v>20.16</v>
      </c>
      <c r="C10" s="7">
        <f>ROUND(B10*23.8%,2)</f>
        <v>4.8</v>
      </c>
      <c r="D10" s="7">
        <f>ROUND(B10*2.88%,2)</f>
        <v>0.58</v>
      </c>
      <c r="E10" s="7">
        <f>ROUND(B10*8.5%,2)</f>
        <v>1.71</v>
      </c>
      <c r="F10" s="8"/>
    </row>
    <row r="11" spans="1:6" ht="13.5">
      <c r="A11" s="6" t="s">
        <v>8</v>
      </c>
      <c r="B11" s="7">
        <f>(B6+B7)*25%</f>
        <v>1251.785</v>
      </c>
      <c r="C11" s="7">
        <f>ROUND(B11*23.8%,2)</f>
        <v>297.92</v>
      </c>
      <c r="D11" s="7">
        <f>ROUND(B11*2.88%,2)</f>
        <v>36.05</v>
      </c>
      <c r="E11" s="7">
        <f>ROUND(B11*8.5%,2)</f>
        <v>106.4</v>
      </c>
      <c r="F11" s="8"/>
    </row>
    <row r="12" spans="1:6" ht="4.5" customHeight="1">
      <c r="A12" s="6"/>
      <c r="B12" s="7"/>
      <c r="C12" s="7"/>
      <c r="D12" s="7"/>
      <c r="E12" s="7"/>
      <c r="F12" s="8"/>
    </row>
    <row r="13" spans="1:6" ht="13.5">
      <c r="A13" s="10" t="s">
        <v>9</v>
      </c>
      <c r="B13" s="11">
        <f>SUM(B8:B11)</f>
        <v>6279.085</v>
      </c>
      <c r="C13" s="11">
        <f>SUM(C8:C11)</f>
        <v>1494.42</v>
      </c>
      <c r="D13" s="11">
        <f>SUM(D8:D11)</f>
        <v>180.84000000000003</v>
      </c>
      <c r="E13" s="11">
        <f>SUM(E8:E11)</f>
        <v>533.72</v>
      </c>
      <c r="F13" s="12">
        <f>SUM(B13:E13)</f>
        <v>8488.065</v>
      </c>
    </row>
    <row r="14" spans="2:6" ht="13.5">
      <c r="B14" s="8"/>
      <c r="C14" s="8"/>
      <c r="D14" s="8"/>
      <c r="E14" s="8"/>
      <c r="F14" s="8"/>
    </row>
    <row r="15" spans="2:6" ht="13.5">
      <c r="B15" s="8"/>
      <c r="C15" s="8"/>
      <c r="D15" s="8"/>
      <c r="E15" s="8"/>
      <c r="F15" s="8"/>
    </row>
    <row r="16" spans="1:6" ht="13.5">
      <c r="A16" s="2" t="s">
        <v>14</v>
      </c>
      <c r="B16" s="8"/>
      <c r="C16" s="8"/>
      <c r="D16" s="8"/>
      <c r="E16" s="8"/>
      <c r="F16" s="8"/>
    </row>
    <row r="17" spans="2:6" ht="7.5" customHeight="1">
      <c r="B17" s="8"/>
      <c r="C17" s="8"/>
      <c r="D17" s="8"/>
      <c r="E17" s="8"/>
      <c r="F17" s="8"/>
    </row>
    <row r="18" spans="1:6" ht="13.5">
      <c r="A18" s="9" t="s">
        <v>2</v>
      </c>
      <c r="B18" s="7">
        <f>B8/100*40</f>
        <v>2002.8560000000002</v>
      </c>
      <c r="C18" s="7">
        <f>ROUND(B18*23.8%,2)</f>
        <v>476.68</v>
      </c>
      <c r="D18" s="7">
        <f>ROUND(B18*2.88%,2)</f>
        <v>57.68</v>
      </c>
      <c r="E18" s="7">
        <f>ROUND(B18*8.5%,2)</f>
        <v>170.24</v>
      </c>
      <c r="F18" s="8"/>
    </row>
    <row r="19" spans="1:6" ht="4.5" customHeight="1">
      <c r="A19" s="6"/>
      <c r="B19" s="7"/>
      <c r="C19" s="7"/>
      <c r="D19" s="7"/>
      <c r="E19" s="7"/>
      <c r="F19" s="8"/>
    </row>
    <row r="20" spans="1:6" ht="13.5">
      <c r="A20" s="6" t="s">
        <v>7</v>
      </c>
      <c r="B20" s="7">
        <f>B10/100*40</f>
        <v>8.064</v>
      </c>
      <c r="C20" s="7">
        <f>ROUND(B20*23.8%,2)</f>
        <v>1.92</v>
      </c>
      <c r="D20" s="7">
        <f>ROUND(B20*2.88%,2)</f>
        <v>0.23</v>
      </c>
      <c r="E20" s="7">
        <f>ROUND(B20*8.5%,2)</f>
        <v>0.69</v>
      </c>
      <c r="F20" s="8"/>
    </row>
    <row r="21" spans="1:6" ht="13.5">
      <c r="A21" s="6" t="s">
        <v>8</v>
      </c>
      <c r="B21" s="7">
        <f>B11/100*40</f>
        <v>500.71400000000006</v>
      </c>
      <c r="C21" s="7">
        <f>ROUND(B21*23.8%,2)</f>
        <v>119.17</v>
      </c>
      <c r="D21" s="7">
        <f>ROUND(B21*2.88%,2)</f>
        <v>14.42</v>
      </c>
      <c r="E21" s="7">
        <f>ROUND(B21*8.5%,2)</f>
        <v>42.56</v>
      </c>
      <c r="F21" s="8"/>
    </row>
    <row r="22" spans="1:6" ht="4.5" customHeight="1">
      <c r="A22" s="6"/>
      <c r="B22" s="7"/>
      <c r="C22" s="7"/>
      <c r="D22" s="7"/>
      <c r="E22" s="7"/>
      <c r="F22" s="8"/>
    </row>
    <row r="23" spans="1:6" ht="13.5">
      <c r="A23" s="10" t="s">
        <v>13</v>
      </c>
      <c r="B23" s="11">
        <f>SUM(B18:B21)</f>
        <v>2511.6340000000005</v>
      </c>
      <c r="C23" s="11">
        <f>SUM(C18:C21)</f>
        <v>597.77</v>
      </c>
      <c r="D23" s="11">
        <f>SUM(D18:D21)</f>
        <v>72.33</v>
      </c>
      <c r="E23" s="11">
        <f>SUM(E18:E21)</f>
        <v>213.49</v>
      </c>
      <c r="F23" s="12">
        <f>SUM(B23:E23)</f>
        <v>3395.224</v>
      </c>
    </row>
    <row r="24" spans="2:6" ht="13.5">
      <c r="B24" s="8"/>
      <c r="C24" s="8"/>
      <c r="D24" s="8"/>
      <c r="E24" s="8"/>
      <c r="F24" s="8"/>
    </row>
    <row r="25" spans="2:6" ht="13.5">
      <c r="B25" s="8"/>
      <c r="C25" s="8"/>
      <c r="D25" s="8"/>
      <c r="E25" s="8"/>
      <c r="F25" s="8"/>
    </row>
    <row r="26" spans="1:6" ht="13.5">
      <c r="A26" s="2" t="s">
        <v>15</v>
      </c>
      <c r="B26" s="8"/>
      <c r="C26" s="8"/>
      <c r="D26" s="8"/>
      <c r="E26" s="8"/>
      <c r="F26" s="8"/>
    </row>
    <row r="27" spans="2:6" ht="7.5" customHeight="1">
      <c r="B27" s="8"/>
      <c r="C27" s="8"/>
      <c r="D27" s="8"/>
      <c r="E27" s="8"/>
      <c r="F27" s="8"/>
    </row>
    <row r="28" spans="1:6" ht="13.5">
      <c r="A28" s="9" t="s">
        <v>2</v>
      </c>
      <c r="B28" s="7">
        <f>B8/100*60</f>
        <v>3004.284</v>
      </c>
      <c r="C28" s="7">
        <f>ROUND(B28*23.8%,2)</f>
        <v>715.02</v>
      </c>
      <c r="D28" s="7">
        <f>ROUND(B28*2.88%,2)</f>
        <v>86.52</v>
      </c>
      <c r="E28" s="7">
        <f>ROUND(B28*8.5%,2)</f>
        <v>255.36</v>
      </c>
      <c r="F28" s="8"/>
    </row>
    <row r="29" spans="1:6" ht="4.5" customHeight="1">
      <c r="A29" s="6"/>
      <c r="B29" s="7"/>
      <c r="C29" s="7"/>
      <c r="D29" s="7"/>
      <c r="E29" s="7"/>
      <c r="F29" s="8"/>
    </row>
    <row r="30" spans="1:6" ht="13.5">
      <c r="A30" s="6" t="s">
        <v>7</v>
      </c>
      <c r="B30" s="7">
        <f>B10/100*60</f>
        <v>12.096</v>
      </c>
      <c r="C30" s="7">
        <f>ROUND(B30*23.8%,2)</f>
        <v>2.88</v>
      </c>
      <c r="D30" s="7">
        <f>ROUND(B30*2.88%,2)</f>
        <v>0.35</v>
      </c>
      <c r="E30" s="7">
        <f>ROUND(B30*8.5%,2)</f>
        <v>1.03</v>
      </c>
      <c r="F30" s="8"/>
    </row>
    <row r="31" spans="1:6" ht="13.5">
      <c r="A31" s="6" t="s">
        <v>8</v>
      </c>
      <c r="B31" s="7">
        <f>B11/100*60</f>
        <v>751.071</v>
      </c>
      <c r="C31" s="7">
        <f>ROUND(B31*23.8%,2)</f>
        <v>178.75</v>
      </c>
      <c r="D31" s="7">
        <f>ROUND(B31*2.88%,2)</f>
        <v>21.63</v>
      </c>
      <c r="E31" s="7">
        <f>ROUND(B31*8.5%,2)</f>
        <v>63.84</v>
      </c>
      <c r="F31" s="8"/>
    </row>
    <row r="32" spans="1:6" ht="4.5" customHeight="1">
      <c r="A32" s="6"/>
      <c r="B32" s="7"/>
      <c r="C32" s="7"/>
      <c r="D32" s="7"/>
      <c r="E32" s="7"/>
      <c r="F32" s="8"/>
    </row>
    <row r="33" spans="1:6" ht="13.5">
      <c r="A33" s="9" t="s">
        <v>9</v>
      </c>
      <c r="B33" s="7">
        <f>SUM(B28:B31)</f>
        <v>3767.451</v>
      </c>
      <c r="C33" s="7">
        <f>SUM(C28:C31)</f>
        <v>896.65</v>
      </c>
      <c r="D33" s="7">
        <f>SUM(D28:D31)</f>
        <v>108.49999999999999</v>
      </c>
      <c r="E33" s="7">
        <f>SUM(E28:E31)</f>
        <v>320.23</v>
      </c>
      <c r="F33" s="8"/>
    </row>
    <row r="34" spans="1:6" ht="4.5" customHeight="1">
      <c r="A34" s="6"/>
      <c r="B34" s="7"/>
      <c r="C34" s="7"/>
      <c r="D34" s="7"/>
      <c r="E34" s="7"/>
      <c r="F34" s="8"/>
    </row>
    <row r="35" spans="1:6" ht="13.5">
      <c r="A35" s="6" t="s">
        <v>10</v>
      </c>
      <c r="B35" s="7">
        <f>B13-B23-B33</f>
        <v>0</v>
      </c>
      <c r="C35" s="7">
        <f>C13-C23-C33</f>
        <v>0</v>
      </c>
      <c r="D35" s="7">
        <f>D13-D23-D33</f>
        <v>0.010000000000047748</v>
      </c>
      <c r="E35" s="7">
        <f>E13-E23-E33</f>
        <v>0</v>
      </c>
      <c r="F35" s="8"/>
    </row>
    <row r="36" spans="1:6" ht="4.5" customHeight="1">
      <c r="A36" s="6"/>
      <c r="B36" s="7"/>
      <c r="C36" s="7"/>
      <c r="D36" s="7"/>
      <c r="E36" s="7"/>
      <c r="F36" s="8"/>
    </row>
    <row r="37" spans="1:6" ht="13.5">
      <c r="A37" s="10" t="s">
        <v>11</v>
      </c>
      <c r="B37" s="11">
        <f>SUM(B33:B35)</f>
        <v>3767.451</v>
      </c>
      <c r="C37" s="11">
        <f>SUM(C33:C35)</f>
        <v>896.65</v>
      </c>
      <c r="D37" s="11">
        <f>SUM(D33:D35)</f>
        <v>108.51000000000003</v>
      </c>
      <c r="E37" s="11">
        <f>SUM(E33:E35)</f>
        <v>320.23</v>
      </c>
      <c r="F37" s="12">
        <f>SUM(B37:E37)</f>
        <v>5092.841</v>
      </c>
    </row>
    <row r="39" ht="13.5">
      <c r="F39" s="8"/>
    </row>
  </sheetData>
  <sheetProtection/>
  <mergeCells count="1">
    <mergeCell ref="A1:F1"/>
  </mergeCells>
  <printOptions horizontalCentered="1"/>
  <pageMargins left="0.7086614173228347" right="0.7086614173228347" top="0" bottom="0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50.421875" style="1" bestFit="1" customWidth="1"/>
    <col min="2" max="6" width="15.7109375" style="1" customWidth="1"/>
    <col min="7" max="16384" width="9.140625" style="1" customWidth="1"/>
  </cols>
  <sheetData>
    <row r="1" spans="1:6" ht="13.5">
      <c r="A1" s="26" t="s">
        <v>16</v>
      </c>
      <c r="B1" s="27"/>
      <c r="C1" s="27"/>
      <c r="D1" s="27"/>
      <c r="E1" s="27"/>
      <c r="F1" s="28"/>
    </row>
    <row r="3" ht="13.5">
      <c r="A3" s="2" t="s">
        <v>18</v>
      </c>
    </row>
    <row r="4" ht="7.5" customHeight="1"/>
    <row r="5" spans="1:6" s="3" customFormat="1" ht="13.5">
      <c r="A5" s="3" t="s">
        <v>6</v>
      </c>
      <c r="C5" s="4" t="s">
        <v>3</v>
      </c>
      <c r="D5" s="4" t="s">
        <v>4</v>
      </c>
      <c r="E5" s="4" t="s">
        <v>5</v>
      </c>
      <c r="F5" s="5" t="s">
        <v>12</v>
      </c>
    </row>
    <row r="6" spans="1:6" ht="13.5">
      <c r="A6" s="6" t="s">
        <v>1</v>
      </c>
      <c r="B6" s="7">
        <v>3331.61</v>
      </c>
      <c r="C6" s="8"/>
      <c r="D6" s="8"/>
      <c r="E6" s="8"/>
      <c r="F6" s="8"/>
    </row>
    <row r="7" spans="1:6" ht="13.5">
      <c r="A7" s="6" t="s">
        <v>0</v>
      </c>
      <c r="B7" s="7">
        <v>1675.53</v>
      </c>
      <c r="C7" s="8"/>
      <c r="D7" s="8"/>
      <c r="E7" s="8"/>
      <c r="F7" s="8"/>
    </row>
    <row r="8" spans="1:6" ht="13.5">
      <c r="A8" s="9" t="s">
        <v>2</v>
      </c>
      <c r="B8" s="7">
        <f>SUM(B6:B7)</f>
        <v>5007.14</v>
      </c>
      <c r="C8" s="7">
        <f>ROUND(B8*23.8%,2)</f>
        <v>1191.7</v>
      </c>
      <c r="D8" s="7">
        <f>ROUND(B8*2.88%,2)</f>
        <v>144.21</v>
      </c>
      <c r="E8" s="7">
        <f>ROUND(B8*8.5%,2)</f>
        <v>425.61</v>
      </c>
      <c r="F8" s="8"/>
    </row>
    <row r="9" spans="1:6" ht="4.5" customHeight="1">
      <c r="A9" s="6"/>
      <c r="B9" s="7"/>
      <c r="C9" s="7"/>
      <c r="D9" s="7"/>
      <c r="E9" s="7"/>
      <c r="F9" s="8"/>
    </row>
    <row r="10" spans="1:6" ht="13.5">
      <c r="A10" s="6" t="s">
        <v>7</v>
      </c>
      <c r="B10" s="7">
        <v>20.16</v>
      </c>
      <c r="C10" s="7">
        <f>ROUND(B10*23.8%,2)</f>
        <v>4.8</v>
      </c>
      <c r="D10" s="7">
        <f>ROUND(B10*2.88%,2)</f>
        <v>0.58</v>
      </c>
      <c r="E10" s="7">
        <f>ROUND(B10*8.5%,2)</f>
        <v>1.71</v>
      </c>
      <c r="F10" s="8"/>
    </row>
    <row r="11" spans="1:6" ht="13.5">
      <c r="A11" s="6" t="s">
        <v>8</v>
      </c>
      <c r="B11" s="7">
        <f>(B6+B7)*25%</f>
        <v>1251.785</v>
      </c>
      <c r="C11" s="7">
        <f>ROUND(B11*23.8%,2)</f>
        <v>297.92</v>
      </c>
      <c r="D11" s="7">
        <f>ROUND(B11*2.88%,2)</f>
        <v>36.05</v>
      </c>
      <c r="E11" s="7">
        <f>ROUND(B11*8.5%,2)</f>
        <v>106.4</v>
      </c>
      <c r="F11" s="8"/>
    </row>
    <row r="12" spans="1:6" ht="4.5" customHeight="1">
      <c r="A12" s="6"/>
      <c r="B12" s="7"/>
      <c r="C12" s="7"/>
      <c r="D12" s="7"/>
      <c r="E12" s="7"/>
      <c r="F12" s="8"/>
    </row>
    <row r="13" spans="1:6" ht="13.5">
      <c r="A13" s="10" t="s">
        <v>9</v>
      </c>
      <c r="B13" s="11">
        <f>SUM(B8:B11)</f>
        <v>6279.085</v>
      </c>
      <c r="C13" s="11">
        <f>SUM(C8:C11)</f>
        <v>1494.42</v>
      </c>
      <c r="D13" s="11">
        <f>SUM(D8:D11)</f>
        <v>180.84000000000003</v>
      </c>
      <c r="E13" s="11">
        <f>SUM(E8:E11)</f>
        <v>533.72</v>
      </c>
      <c r="F13" s="12">
        <f>SUM(B13:E13)</f>
        <v>8488.065</v>
      </c>
    </row>
    <row r="14" spans="2:6" ht="13.5">
      <c r="B14" s="8"/>
      <c r="C14" s="8"/>
      <c r="D14" s="8"/>
      <c r="E14" s="8"/>
      <c r="F14" s="8"/>
    </row>
    <row r="15" spans="2:6" ht="13.5">
      <c r="B15" s="8"/>
      <c r="C15" s="8"/>
      <c r="D15" s="8"/>
      <c r="E15" s="8"/>
      <c r="F15" s="8"/>
    </row>
    <row r="16" spans="1:6" ht="13.5">
      <c r="A16" s="2" t="s">
        <v>14</v>
      </c>
      <c r="B16" s="8"/>
      <c r="C16" s="8"/>
      <c r="D16" s="8"/>
      <c r="E16" s="8"/>
      <c r="F16" s="8"/>
    </row>
    <row r="17" spans="2:6" ht="7.5" customHeight="1">
      <c r="B17" s="8"/>
      <c r="C17" s="8"/>
      <c r="D17" s="8"/>
      <c r="E17" s="8"/>
      <c r="F17" s="8"/>
    </row>
    <row r="18" spans="1:6" ht="13.5">
      <c r="A18" s="9" t="s">
        <v>2</v>
      </c>
      <c r="B18" s="7">
        <f>B8/100*40</f>
        <v>2002.8560000000002</v>
      </c>
      <c r="C18" s="7">
        <f>ROUND(B18*23.8%,2)</f>
        <v>476.68</v>
      </c>
      <c r="D18" s="7">
        <f>ROUND(B18*2.88%,2)</f>
        <v>57.68</v>
      </c>
      <c r="E18" s="7">
        <f>ROUND(B18*8.5%,2)</f>
        <v>170.24</v>
      </c>
      <c r="F18" s="8"/>
    </row>
    <row r="19" spans="1:6" ht="4.5" customHeight="1">
      <c r="A19" s="6"/>
      <c r="B19" s="7"/>
      <c r="C19" s="7"/>
      <c r="D19" s="7"/>
      <c r="E19" s="7"/>
      <c r="F19" s="8"/>
    </row>
    <row r="20" spans="1:6" ht="13.5">
      <c r="A20" s="6" t="s">
        <v>7</v>
      </c>
      <c r="B20" s="7">
        <f>B10/100*40</f>
        <v>8.064</v>
      </c>
      <c r="C20" s="7">
        <f>ROUND(B20*23.8%,2)</f>
        <v>1.92</v>
      </c>
      <c r="D20" s="7">
        <f>ROUND(B20*2.88%,2)</f>
        <v>0.23</v>
      </c>
      <c r="E20" s="7">
        <f>ROUND(B20*8.5%,2)</f>
        <v>0.69</v>
      </c>
      <c r="F20" s="8"/>
    </row>
    <row r="21" spans="1:6" ht="13.5">
      <c r="A21" s="6" t="s">
        <v>8</v>
      </c>
      <c r="B21" s="7">
        <f>B11/100*40</f>
        <v>500.71400000000006</v>
      </c>
      <c r="C21" s="7">
        <f>ROUND(B21*23.8%,2)</f>
        <v>119.17</v>
      </c>
      <c r="D21" s="7">
        <f>ROUND(B21*2.88%,2)</f>
        <v>14.42</v>
      </c>
      <c r="E21" s="7">
        <f>ROUND(B21*8.5%,2)</f>
        <v>42.56</v>
      </c>
      <c r="F21" s="8"/>
    </row>
    <row r="22" spans="1:6" ht="4.5" customHeight="1">
      <c r="A22" s="6"/>
      <c r="B22" s="7"/>
      <c r="C22" s="7"/>
      <c r="D22" s="7"/>
      <c r="E22" s="7"/>
      <c r="F22" s="8"/>
    </row>
    <row r="23" spans="1:6" ht="13.5">
      <c r="A23" s="10" t="s">
        <v>13</v>
      </c>
      <c r="B23" s="11">
        <f>SUM(B18:B21)</f>
        <v>2511.6340000000005</v>
      </c>
      <c r="C23" s="11">
        <f>SUM(C18:C21)</f>
        <v>597.77</v>
      </c>
      <c r="D23" s="11">
        <f>SUM(D18:D21)</f>
        <v>72.33</v>
      </c>
      <c r="E23" s="11">
        <f>SUM(E18:E21)</f>
        <v>213.49</v>
      </c>
      <c r="F23" s="12">
        <f>SUM(B23:E23)</f>
        <v>3395.224</v>
      </c>
    </row>
    <row r="24" spans="2:6" ht="13.5">
      <c r="B24" s="8"/>
      <c r="C24" s="8"/>
      <c r="D24" s="8"/>
      <c r="E24" s="8"/>
      <c r="F24" s="8"/>
    </row>
    <row r="25" spans="2:6" ht="13.5">
      <c r="B25" s="8"/>
      <c r="C25" s="8"/>
      <c r="D25" s="8"/>
      <c r="E25" s="8"/>
      <c r="F25" s="8"/>
    </row>
    <row r="26" spans="1:6" ht="13.5">
      <c r="A26" s="2" t="s">
        <v>15</v>
      </c>
      <c r="B26" s="8"/>
      <c r="C26" s="8"/>
      <c r="D26" s="8"/>
      <c r="E26" s="8"/>
      <c r="F26" s="8"/>
    </row>
    <row r="27" spans="2:6" ht="7.5" customHeight="1">
      <c r="B27" s="8"/>
      <c r="C27" s="8"/>
      <c r="D27" s="8"/>
      <c r="E27" s="8"/>
      <c r="F27" s="8"/>
    </row>
    <row r="28" spans="1:6" ht="13.5">
      <c r="A28" s="9" t="s">
        <v>2</v>
      </c>
      <c r="B28" s="7">
        <f>B8/100*60</f>
        <v>3004.284</v>
      </c>
      <c r="C28" s="7">
        <f>ROUND(B28*23.8%,2)</f>
        <v>715.02</v>
      </c>
      <c r="D28" s="7">
        <f>ROUND(B28*2.88%,2)</f>
        <v>86.52</v>
      </c>
      <c r="E28" s="7">
        <f>ROUND(B28*8.5%,2)</f>
        <v>255.36</v>
      </c>
      <c r="F28" s="8"/>
    </row>
    <row r="29" spans="1:6" ht="4.5" customHeight="1">
      <c r="A29" s="6"/>
      <c r="B29" s="7"/>
      <c r="C29" s="7"/>
      <c r="D29" s="7"/>
      <c r="E29" s="7"/>
      <c r="F29" s="8"/>
    </row>
    <row r="30" spans="1:6" ht="13.5">
      <c r="A30" s="6" t="s">
        <v>7</v>
      </c>
      <c r="B30" s="7">
        <f>B10/100*60</f>
        <v>12.096</v>
      </c>
      <c r="C30" s="7">
        <f>ROUND(B30*23.8%,2)</f>
        <v>2.88</v>
      </c>
      <c r="D30" s="7">
        <f>ROUND(B30*2.88%,2)</f>
        <v>0.35</v>
      </c>
      <c r="E30" s="7">
        <f>ROUND(B30*8.5%,2)</f>
        <v>1.03</v>
      </c>
      <c r="F30" s="8"/>
    </row>
    <row r="31" spans="1:6" ht="13.5">
      <c r="A31" s="6" t="s">
        <v>8</v>
      </c>
      <c r="B31" s="7">
        <f>B11/100*60</f>
        <v>751.071</v>
      </c>
      <c r="C31" s="7">
        <f>ROUND(B31*23.8%,2)</f>
        <v>178.75</v>
      </c>
      <c r="D31" s="7">
        <f>ROUND(B31*2.88%,2)</f>
        <v>21.63</v>
      </c>
      <c r="E31" s="7">
        <f>ROUND(B31*8.5%,2)</f>
        <v>63.84</v>
      </c>
      <c r="F31" s="8"/>
    </row>
    <row r="32" spans="1:6" ht="4.5" customHeight="1">
      <c r="A32" s="6"/>
      <c r="B32" s="7"/>
      <c r="C32" s="7"/>
      <c r="D32" s="7"/>
      <c r="E32" s="7"/>
      <c r="F32" s="8"/>
    </row>
    <row r="33" spans="1:6" ht="13.5">
      <c r="A33" s="9" t="s">
        <v>9</v>
      </c>
      <c r="B33" s="7">
        <f>SUM(B28:B31)</f>
        <v>3767.451</v>
      </c>
      <c r="C33" s="7">
        <f>SUM(C28:C31)</f>
        <v>896.65</v>
      </c>
      <c r="D33" s="7">
        <f>SUM(D28:D31)</f>
        <v>108.49999999999999</v>
      </c>
      <c r="E33" s="7">
        <f>SUM(E28:E31)</f>
        <v>320.23</v>
      </c>
      <c r="F33" s="8"/>
    </row>
    <row r="34" spans="1:6" ht="4.5" customHeight="1">
      <c r="A34" s="6"/>
      <c r="B34" s="7"/>
      <c r="C34" s="7"/>
      <c r="D34" s="7"/>
      <c r="E34" s="7"/>
      <c r="F34" s="8"/>
    </row>
    <row r="35" spans="1:6" ht="13.5">
      <c r="A35" s="6" t="s">
        <v>10</v>
      </c>
      <c r="B35" s="7">
        <f>B13-B23-B33</f>
        <v>0</v>
      </c>
      <c r="C35" s="7">
        <f>C13-C23-C33</f>
        <v>0</v>
      </c>
      <c r="D35" s="7">
        <f>D13-D23-D33</f>
        <v>0.010000000000047748</v>
      </c>
      <c r="E35" s="7">
        <f>E13-E23-E33</f>
        <v>0</v>
      </c>
      <c r="F35" s="8"/>
    </row>
    <row r="36" spans="1:6" ht="4.5" customHeight="1">
      <c r="A36" s="6"/>
      <c r="B36" s="7"/>
      <c r="C36" s="7"/>
      <c r="D36" s="7"/>
      <c r="E36" s="7"/>
      <c r="F36" s="8"/>
    </row>
    <row r="37" spans="1:6" ht="13.5">
      <c r="A37" s="10" t="s">
        <v>11</v>
      </c>
      <c r="B37" s="11">
        <f>SUM(B33:B35)</f>
        <v>3767.451</v>
      </c>
      <c r="C37" s="11">
        <f>SUM(C33:C35)</f>
        <v>896.65</v>
      </c>
      <c r="D37" s="11">
        <f>SUM(D33:D35)</f>
        <v>108.51000000000003</v>
      </c>
      <c r="E37" s="11">
        <f>SUM(E33:E35)</f>
        <v>320.23</v>
      </c>
      <c r="F37" s="12">
        <f>SUM(B37:E37)</f>
        <v>5092.841</v>
      </c>
    </row>
    <row r="39" ht="13.5">
      <c r="F39" s="8"/>
    </row>
  </sheetData>
  <sheetProtection/>
  <mergeCells count="1">
    <mergeCell ref="A1:F1"/>
  </mergeCells>
  <printOptions horizontalCentered="1"/>
  <pageMargins left="0.7086614173228347" right="0.7086614173228347" top="0" bottom="0" header="0.3149606299212598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60" sqref="A60:IV60"/>
    </sheetView>
  </sheetViews>
  <sheetFormatPr defaultColWidth="9.140625" defaultRowHeight="15"/>
  <cols>
    <col min="1" max="1" width="50.421875" style="1" bestFit="1" customWidth="1"/>
    <col min="2" max="6" width="15.7109375" style="1" customWidth="1"/>
    <col min="7" max="16384" width="9.140625" style="1" customWidth="1"/>
  </cols>
  <sheetData>
    <row r="1" spans="1:6" ht="13.5">
      <c r="A1" s="26" t="s">
        <v>16</v>
      </c>
      <c r="B1" s="27"/>
      <c r="C1" s="27"/>
      <c r="D1" s="27"/>
      <c r="E1" s="27"/>
      <c r="F1" s="28"/>
    </row>
    <row r="3" ht="13.5">
      <c r="A3" s="2" t="s">
        <v>19</v>
      </c>
    </row>
    <row r="4" ht="7.5" customHeight="1"/>
    <row r="5" spans="1:6" s="3" customFormat="1" ht="13.5">
      <c r="A5" s="3" t="s">
        <v>6</v>
      </c>
      <c r="C5" s="4" t="s">
        <v>3</v>
      </c>
      <c r="D5" s="4" t="s">
        <v>4</v>
      </c>
      <c r="E5" s="4" t="s">
        <v>5</v>
      </c>
      <c r="F5" s="5" t="s">
        <v>12</v>
      </c>
    </row>
    <row r="6" spans="1:6" ht="13.5">
      <c r="A6" s="6" t="s">
        <v>1</v>
      </c>
      <c r="B6" s="7">
        <f>3331.61/26*11</f>
        <v>1409.5273076923077</v>
      </c>
      <c r="C6" s="8"/>
      <c r="D6" s="8"/>
      <c r="E6" s="8"/>
      <c r="F6" s="8"/>
    </row>
    <row r="7" spans="1:6" ht="13.5">
      <c r="A7" s="6" t="s">
        <v>0</v>
      </c>
      <c r="B7" s="7">
        <f>1675.53/26*11</f>
        <v>708.8780769230768</v>
      </c>
      <c r="C7" s="8"/>
      <c r="D7" s="8"/>
      <c r="E7" s="8"/>
      <c r="F7" s="8"/>
    </row>
    <row r="8" spans="1:6" ht="13.5">
      <c r="A8" s="9" t="s">
        <v>2</v>
      </c>
      <c r="B8" s="7">
        <f>SUM(B6:B7)</f>
        <v>2118.4053846153847</v>
      </c>
      <c r="C8" s="7">
        <f>ROUND(B8*23.8%,2)</f>
        <v>504.18</v>
      </c>
      <c r="D8" s="7">
        <f>ROUND(B8*2.88%,2)</f>
        <v>61.01</v>
      </c>
      <c r="E8" s="7">
        <f>ROUND(B8*8.5%,2)</f>
        <v>180.06</v>
      </c>
      <c r="F8" s="8"/>
    </row>
    <row r="9" spans="1:6" ht="4.5" customHeight="1">
      <c r="A9" s="6"/>
      <c r="B9" s="7"/>
      <c r="C9" s="7"/>
      <c r="D9" s="7"/>
      <c r="E9" s="7"/>
      <c r="F9" s="8"/>
    </row>
    <row r="10" spans="1:6" ht="13.5">
      <c r="A10" s="6" t="s">
        <v>7</v>
      </c>
      <c r="B10" s="7">
        <f>20.16/26*11</f>
        <v>8.529230769230768</v>
      </c>
      <c r="C10" s="7">
        <f>ROUND(B10*23.8%,2)</f>
        <v>2.03</v>
      </c>
      <c r="D10" s="7">
        <f>ROUND(B10*2.88%,2)</f>
        <v>0.25</v>
      </c>
      <c r="E10" s="7">
        <f>ROUND(B10*8.5%,2)</f>
        <v>0.72</v>
      </c>
      <c r="F10" s="8"/>
    </row>
    <row r="11" spans="1:6" ht="13.5">
      <c r="A11" s="6" t="s">
        <v>8</v>
      </c>
      <c r="B11" s="7">
        <f>((B6+B7)*25%)/26*11</f>
        <v>224.06210798816568</v>
      </c>
      <c r="C11" s="7">
        <f>ROUND(B11*23.8%,2)</f>
        <v>53.33</v>
      </c>
      <c r="D11" s="7">
        <f>ROUND(B11*2.88%,2)</f>
        <v>6.45</v>
      </c>
      <c r="E11" s="7">
        <f>ROUND(B11*8.5%,2)</f>
        <v>19.05</v>
      </c>
      <c r="F11" s="8"/>
    </row>
    <row r="12" spans="1:6" ht="4.5" customHeight="1">
      <c r="A12" s="6"/>
      <c r="B12" s="7"/>
      <c r="C12" s="7"/>
      <c r="D12" s="7"/>
      <c r="E12" s="7"/>
      <c r="F12" s="8"/>
    </row>
    <row r="13" spans="1:6" ht="13.5">
      <c r="A13" s="10" t="s">
        <v>9</v>
      </c>
      <c r="B13" s="11">
        <f>SUM(B8:B11)</f>
        <v>2350.996723372781</v>
      </c>
      <c r="C13" s="11">
        <f>SUM(C8:C11)</f>
        <v>559.54</v>
      </c>
      <c r="D13" s="11">
        <f>SUM(D8:D11)</f>
        <v>67.71</v>
      </c>
      <c r="E13" s="11">
        <f>SUM(E8:E11)</f>
        <v>199.83</v>
      </c>
      <c r="F13" s="12">
        <f>SUM(B13:E13)</f>
        <v>3178.076723372781</v>
      </c>
    </row>
    <row r="14" spans="2:6" ht="13.5">
      <c r="B14" s="8"/>
      <c r="C14" s="8"/>
      <c r="D14" s="8"/>
      <c r="E14" s="8"/>
      <c r="F14" s="8"/>
    </row>
    <row r="15" spans="2:6" ht="13.5">
      <c r="B15" s="8"/>
      <c r="C15" s="8"/>
      <c r="D15" s="8"/>
      <c r="E15" s="8"/>
      <c r="F15" s="8"/>
    </row>
    <row r="16" spans="1:6" ht="13.5">
      <c r="A16" s="2" t="s">
        <v>14</v>
      </c>
      <c r="B16" s="8"/>
      <c r="C16" s="8"/>
      <c r="D16" s="8"/>
      <c r="E16" s="8"/>
      <c r="F16" s="8"/>
    </row>
    <row r="17" spans="2:6" ht="7.5" customHeight="1">
      <c r="B17" s="8"/>
      <c r="C17" s="8"/>
      <c r="D17" s="8"/>
      <c r="E17" s="8"/>
      <c r="F17" s="8"/>
    </row>
    <row r="18" spans="1:6" ht="13.5">
      <c r="A18" s="9" t="s">
        <v>2</v>
      </c>
      <c r="B18" s="7">
        <f>B8/100*40</f>
        <v>847.3621538461539</v>
      </c>
      <c r="C18" s="7">
        <f>ROUND(B18*23.8%,2)</f>
        <v>201.67</v>
      </c>
      <c r="D18" s="7">
        <f>ROUND(B18*2.88%,2)</f>
        <v>24.4</v>
      </c>
      <c r="E18" s="7">
        <f>ROUND(B18*8.5%,2)</f>
        <v>72.03</v>
      </c>
      <c r="F18" s="8"/>
    </row>
    <row r="19" spans="1:6" ht="4.5" customHeight="1">
      <c r="A19" s="6"/>
      <c r="B19" s="7"/>
      <c r="C19" s="7"/>
      <c r="D19" s="7"/>
      <c r="E19" s="7"/>
      <c r="F19" s="8"/>
    </row>
    <row r="20" spans="1:6" ht="13.5">
      <c r="A20" s="6" t="s">
        <v>7</v>
      </c>
      <c r="B20" s="7">
        <f>B10/100*40</f>
        <v>3.411692307692307</v>
      </c>
      <c r="C20" s="7">
        <f>ROUND(B20*23.8%,2)</f>
        <v>0.81</v>
      </c>
      <c r="D20" s="7">
        <f>ROUND(B20*2.88%,2)</f>
        <v>0.1</v>
      </c>
      <c r="E20" s="7">
        <f>ROUND(B20*8.5%,2)</f>
        <v>0.29</v>
      </c>
      <c r="F20" s="8"/>
    </row>
    <row r="21" spans="1:6" ht="13.5">
      <c r="A21" s="6" t="s">
        <v>8</v>
      </c>
      <c r="B21" s="7">
        <f>B11/100*40</f>
        <v>89.62484319526627</v>
      </c>
      <c r="C21" s="7">
        <f>ROUND(B21*23.8%,2)</f>
        <v>21.33</v>
      </c>
      <c r="D21" s="7">
        <f>ROUND(B21*2.88%,2)</f>
        <v>2.58</v>
      </c>
      <c r="E21" s="7">
        <f>ROUND(B21*8.5%,2)</f>
        <v>7.62</v>
      </c>
      <c r="F21" s="8"/>
    </row>
    <row r="22" spans="1:6" ht="4.5" customHeight="1">
      <c r="A22" s="6"/>
      <c r="B22" s="7"/>
      <c r="C22" s="7"/>
      <c r="D22" s="7"/>
      <c r="E22" s="7"/>
      <c r="F22" s="8"/>
    </row>
    <row r="23" spans="1:6" ht="13.5">
      <c r="A23" s="10" t="s">
        <v>13</v>
      </c>
      <c r="B23" s="11">
        <f>SUM(B18:B21)</f>
        <v>940.3986893491125</v>
      </c>
      <c r="C23" s="11">
        <f>SUM(C18:C21)</f>
        <v>223.81</v>
      </c>
      <c r="D23" s="11">
        <f>SUM(D18:D21)</f>
        <v>27.08</v>
      </c>
      <c r="E23" s="11">
        <f>SUM(E18:E21)</f>
        <v>79.94000000000001</v>
      </c>
      <c r="F23" s="12">
        <f>SUM(B23:E23)</f>
        <v>1271.2286893491125</v>
      </c>
    </row>
    <row r="24" spans="2:6" ht="13.5">
      <c r="B24" s="8"/>
      <c r="C24" s="8"/>
      <c r="D24" s="8"/>
      <c r="E24" s="8"/>
      <c r="F24" s="8"/>
    </row>
    <row r="25" spans="2:6" ht="13.5">
      <c r="B25" s="8"/>
      <c r="C25" s="8"/>
      <c r="D25" s="8"/>
      <c r="E25" s="8"/>
      <c r="F25" s="8"/>
    </row>
    <row r="26" spans="1:6" ht="13.5">
      <c r="A26" s="2" t="s">
        <v>15</v>
      </c>
      <c r="B26" s="8"/>
      <c r="C26" s="8"/>
      <c r="D26" s="8"/>
      <c r="E26" s="8"/>
      <c r="F26" s="8"/>
    </row>
    <row r="27" spans="2:6" ht="7.5" customHeight="1">
      <c r="B27" s="8"/>
      <c r="C27" s="8"/>
      <c r="D27" s="8"/>
      <c r="E27" s="8"/>
      <c r="F27" s="8"/>
    </row>
    <row r="28" spans="1:6" ht="13.5">
      <c r="A28" s="9" t="s">
        <v>2</v>
      </c>
      <c r="B28" s="7">
        <f>B8/100*60</f>
        <v>1271.0432307692308</v>
      </c>
      <c r="C28" s="7">
        <f>ROUND(B28*23.8%,2)</f>
        <v>302.51</v>
      </c>
      <c r="D28" s="7">
        <f>ROUND(B28*2.88%,2)</f>
        <v>36.61</v>
      </c>
      <c r="E28" s="7">
        <f>ROUND(B28*8.5%,2)</f>
        <v>108.04</v>
      </c>
      <c r="F28" s="8"/>
    </row>
    <row r="29" spans="1:6" ht="4.5" customHeight="1">
      <c r="A29" s="6"/>
      <c r="B29" s="7"/>
      <c r="C29" s="7"/>
      <c r="D29" s="7"/>
      <c r="E29" s="7"/>
      <c r="F29" s="8"/>
    </row>
    <row r="30" spans="1:6" ht="13.5">
      <c r="A30" s="6" t="s">
        <v>7</v>
      </c>
      <c r="B30" s="7">
        <f>B10/100*60</f>
        <v>5.1175384615384605</v>
      </c>
      <c r="C30" s="7">
        <f>ROUND(B30*23.8%,2)</f>
        <v>1.22</v>
      </c>
      <c r="D30" s="7">
        <f>ROUND(B30*2.88%,2)</f>
        <v>0.15</v>
      </c>
      <c r="E30" s="7">
        <f>ROUND(B30*8.5%,2)</f>
        <v>0.43</v>
      </c>
      <c r="F30" s="8"/>
    </row>
    <row r="31" spans="1:6" ht="13.5">
      <c r="A31" s="6" t="s">
        <v>8</v>
      </c>
      <c r="B31" s="7">
        <f>B11/100*60</f>
        <v>134.4372647928994</v>
      </c>
      <c r="C31" s="7">
        <f>ROUND(B31*23.8%,2)</f>
        <v>32</v>
      </c>
      <c r="D31" s="7">
        <f>ROUND(B31*2.88%,2)</f>
        <v>3.87</v>
      </c>
      <c r="E31" s="7">
        <f>ROUND(B31*8.5%,2)</f>
        <v>11.43</v>
      </c>
      <c r="F31" s="8"/>
    </row>
    <row r="32" spans="1:6" ht="4.5" customHeight="1">
      <c r="A32" s="6"/>
      <c r="B32" s="7"/>
      <c r="C32" s="7"/>
      <c r="D32" s="7"/>
      <c r="E32" s="7"/>
      <c r="F32" s="8"/>
    </row>
    <row r="33" spans="1:6" ht="13.5">
      <c r="A33" s="9" t="s">
        <v>9</v>
      </c>
      <c r="B33" s="7">
        <f>SUM(B28:B31)</f>
        <v>1410.5980340236688</v>
      </c>
      <c r="C33" s="7">
        <f>SUM(C28:C31)</f>
        <v>335.73</v>
      </c>
      <c r="D33" s="7">
        <f>SUM(D28:D31)</f>
        <v>40.629999999999995</v>
      </c>
      <c r="E33" s="7">
        <f>SUM(E28:E31)</f>
        <v>119.9</v>
      </c>
      <c r="F33" s="8"/>
    </row>
    <row r="34" spans="1:6" ht="4.5" customHeight="1">
      <c r="A34" s="6"/>
      <c r="B34" s="7"/>
      <c r="C34" s="7"/>
      <c r="D34" s="7"/>
      <c r="E34" s="7"/>
      <c r="F34" s="8"/>
    </row>
    <row r="35" spans="1:6" ht="13.5">
      <c r="A35" s="6" t="s">
        <v>10</v>
      </c>
      <c r="B35" s="7">
        <f>B13-B23-B33</f>
        <v>0</v>
      </c>
      <c r="C35" s="7">
        <f>C13-C23-C33</f>
        <v>0</v>
      </c>
      <c r="D35" s="7">
        <f>D13-D23-D33</f>
        <v>0</v>
      </c>
      <c r="E35" s="7">
        <f>E13-E23-E33</f>
        <v>-0.010000000000005116</v>
      </c>
      <c r="F35" s="8"/>
    </row>
    <row r="36" spans="1:6" ht="4.5" customHeight="1">
      <c r="A36" s="6"/>
      <c r="B36" s="7"/>
      <c r="C36" s="7"/>
      <c r="D36" s="7"/>
      <c r="E36" s="7"/>
      <c r="F36" s="8"/>
    </row>
    <row r="37" spans="1:6" ht="13.5">
      <c r="A37" s="10" t="s">
        <v>11</v>
      </c>
      <c r="B37" s="11">
        <f>SUM(B33:B35)</f>
        <v>1410.5980340236688</v>
      </c>
      <c r="C37" s="11">
        <f>SUM(C33:C35)</f>
        <v>335.73</v>
      </c>
      <c r="D37" s="11">
        <f>SUM(D33:D35)</f>
        <v>40.629999999999995</v>
      </c>
      <c r="E37" s="11">
        <f>SUM(E33:E35)</f>
        <v>119.89</v>
      </c>
      <c r="F37" s="12">
        <f>SUM(B37:E37)</f>
        <v>1906.848034023669</v>
      </c>
    </row>
    <row r="39" ht="13.5">
      <c r="F39" s="8"/>
    </row>
  </sheetData>
  <sheetProtection/>
  <mergeCells count="1">
    <mergeCell ref="A1:F1"/>
  </mergeCells>
  <printOptions horizontalCentered="1"/>
  <pageMargins left="0.7086614173228347" right="0.7086614173228347" top="0" bottom="0" header="0.3149606299212598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50.421875" style="13" bestFit="1" customWidth="1"/>
    <col min="2" max="6" width="15.7109375" style="13" customWidth="1"/>
    <col min="7" max="16384" width="9.140625" style="13" customWidth="1"/>
  </cols>
  <sheetData>
    <row r="1" spans="1:6" ht="13.5">
      <c r="A1" s="29" t="s">
        <v>16</v>
      </c>
      <c r="B1" s="30"/>
      <c r="C1" s="30"/>
      <c r="D1" s="30"/>
      <c r="E1" s="30"/>
      <c r="F1" s="31"/>
    </row>
    <row r="3" ht="13.5">
      <c r="A3" s="2" t="s">
        <v>23</v>
      </c>
    </row>
    <row r="4" ht="7.5" customHeight="1"/>
    <row r="5" spans="1:6" s="14" customFormat="1" ht="13.5">
      <c r="A5" s="14" t="s">
        <v>6</v>
      </c>
      <c r="C5" s="15" t="s">
        <v>3</v>
      </c>
      <c r="D5" s="15" t="s">
        <v>4</v>
      </c>
      <c r="E5" s="15" t="s">
        <v>5</v>
      </c>
      <c r="F5" s="16" t="s">
        <v>12</v>
      </c>
    </row>
    <row r="6" spans="1:6" ht="13.5">
      <c r="A6" s="17" t="s">
        <v>20</v>
      </c>
      <c r="B6" s="20">
        <f>(3331.61+1675.53)/12*2</f>
        <v>834.5233333333334</v>
      </c>
      <c r="C6" s="20">
        <f>ROUND(B6*23.8%,2)</f>
        <v>198.62</v>
      </c>
      <c r="D6" s="20">
        <f>ROUND(B6*2.88%,2)</f>
        <v>24.03</v>
      </c>
      <c r="E6" s="20">
        <f>ROUND(B6*8.5%,2)</f>
        <v>70.93</v>
      </c>
      <c r="F6" s="18"/>
    </row>
    <row r="7" spans="1:6" ht="13.5">
      <c r="A7" s="17" t="s">
        <v>21</v>
      </c>
      <c r="B7" s="20">
        <f>20.16/12*2</f>
        <v>3.36</v>
      </c>
      <c r="C7" s="20">
        <f>ROUND(B7*23.8%,2)</f>
        <v>0.8</v>
      </c>
      <c r="D7" s="20">
        <f>ROUND(B7*2.88%,2)</f>
        <v>0.1</v>
      </c>
      <c r="E7" s="20">
        <f>ROUND(B7*8.5%,2)</f>
        <v>0.29</v>
      </c>
      <c r="F7" s="18"/>
    </row>
    <row r="8" spans="1:6" ht="13.5">
      <c r="A8" s="17" t="s">
        <v>22</v>
      </c>
      <c r="B8" s="20">
        <f>1251.79/12*2</f>
        <v>208.63166666666666</v>
      </c>
      <c r="C8" s="20">
        <f>ROUND(B8*23.8%,2)</f>
        <v>49.65</v>
      </c>
      <c r="D8" s="20">
        <f>ROUND(B8*2.88%,2)</f>
        <v>6.01</v>
      </c>
      <c r="E8" s="20">
        <f>ROUND(B8*8.5%,2)</f>
        <v>17.73</v>
      </c>
      <c r="F8" s="18"/>
    </row>
    <row r="9" spans="1:6" ht="4.5" customHeight="1">
      <c r="A9" s="17"/>
      <c r="B9" s="20"/>
      <c r="C9" s="20"/>
      <c r="D9" s="20"/>
      <c r="E9" s="20"/>
      <c r="F9" s="18"/>
    </row>
    <row r="10" spans="1:6" ht="13.5">
      <c r="A10" s="21" t="s">
        <v>9</v>
      </c>
      <c r="B10" s="22">
        <f>SUM(B6:B8)</f>
        <v>1046.515</v>
      </c>
      <c r="C10" s="22">
        <f>SUM(C6:C8)</f>
        <v>249.07000000000002</v>
      </c>
      <c r="D10" s="22">
        <f>SUM(D6:D8)</f>
        <v>30.14</v>
      </c>
      <c r="E10" s="22">
        <f>SUM(E6:E8)</f>
        <v>88.95000000000002</v>
      </c>
      <c r="F10" s="23">
        <f>SUM(B10:E10)</f>
        <v>1414.6750000000002</v>
      </c>
    </row>
    <row r="11" spans="2:6" ht="13.5">
      <c r="B11" s="18"/>
      <c r="C11" s="18"/>
      <c r="D11" s="18"/>
      <c r="E11" s="18"/>
      <c r="F11" s="18"/>
    </row>
    <row r="12" spans="2:6" ht="13.5">
      <c r="B12" s="18"/>
      <c r="C12" s="18"/>
      <c r="D12" s="18"/>
      <c r="E12" s="18"/>
      <c r="F12" s="18"/>
    </row>
    <row r="13" spans="1:6" ht="13.5">
      <c r="A13" s="24" t="s">
        <v>14</v>
      </c>
      <c r="B13" s="18"/>
      <c r="C13" s="18"/>
      <c r="D13" s="18"/>
      <c r="E13" s="18"/>
      <c r="F13" s="18"/>
    </row>
    <row r="14" spans="2:6" ht="7.5" customHeight="1">
      <c r="B14" s="18"/>
      <c r="C14" s="18"/>
      <c r="D14" s="18"/>
      <c r="E14" s="18"/>
      <c r="F14" s="18"/>
    </row>
    <row r="15" spans="1:6" ht="13.5">
      <c r="A15" s="17" t="s">
        <v>20</v>
      </c>
      <c r="B15" s="20">
        <f>B6/100*40</f>
        <v>333.80933333333337</v>
      </c>
      <c r="C15" s="20">
        <f>ROUND(B15*23.8%,2)</f>
        <v>79.45</v>
      </c>
      <c r="D15" s="20">
        <f>ROUND(B15*2.88%,2)</f>
        <v>9.61</v>
      </c>
      <c r="E15" s="20">
        <f>ROUND(B15*8.5%,2)</f>
        <v>28.37</v>
      </c>
      <c r="F15" s="18"/>
    </row>
    <row r="16" spans="1:6" ht="13.5">
      <c r="A16" s="17" t="s">
        <v>21</v>
      </c>
      <c r="B16" s="20">
        <f>B7/100*40</f>
        <v>1.3439999999999999</v>
      </c>
      <c r="C16" s="20">
        <f>ROUND(B16*23.8%,2)</f>
        <v>0.32</v>
      </c>
      <c r="D16" s="20">
        <f>ROUND(B16*2.88%,2)</f>
        <v>0.04</v>
      </c>
      <c r="E16" s="20">
        <f>ROUND(B16*8.5%,2)</f>
        <v>0.11</v>
      </c>
      <c r="F16" s="18"/>
    </row>
    <row r="17" spans="1:6" ht="13.5">
      <c r="A17" s="17" t="s">
        <v>22</v>
      </c>
      <c r="B17" s="20">
        <f>B8/100*40</f>
        <v>83.45266666666667</v>
      </c>
      <c r="C17" s="20">
        <f>ROUND(B17*23.8%,2)</f>
        <v>19.86</v>
      </c>
      <c r="D17" s="20">
        <f>ROUND(B17*2.88%,2)</f>
        <v>2.4</v>
      </c>
      <c r="E17" s="20">
        <f>ROUND(B17*8.5%,2)</f>
        <v>7.09</v>
      </c>
      <c r="F17" s="18"/>
    </row>
    <row r="18" spans="1:6" ht="4.5" customHeight="1">
      <c r="A18" s="17"/>
      <c r="B18" s="20"/>
      <c r="C18" s="20"/>
      <c r="D18" s="20"/>
      <c r="E18" s="20"/>
      <c r="F18" s="18"/>
    </row>
    <row r="19" spans="1:6" ht="13.5">
      <c r="A19" s="21" t="s">
        <v>13</v>
      </c>
      <c r="B19" s="22">
        <f>SUM(B15:B17)</f>
        <v>418.60600000000005</v>
      </c>
      <c r="C19" s="22">
        <f>SUM(C15:C17)</f>
        <v>99.63</v>
      </c>
      <c r="D19" s="22">
        <f>SUM(D15:D17)</f>
        <v>12.049999999999999</v>
      </c>
      <c r="E19" s="22">
        <f>SUM(E15:E17)</f>
        <v>35.57</v>
      </c>
      <c r="F19" s="23">
        <f>SUM(B19:E19)</f>
        <v>565.8560000000001</v>
      </c>
    </row>
    <row r="20" spans="2:6" ht="13.5">
      <c r="B20" s="18"/>
      <c r="C20" s="18"/>
      <c r="D20" s="18"/>
      <c r="E20" s="18"/>
      <c r="F20" s="18"/>
    </row>
    <row r="21" spans="2:6" ht="13.5">
      <c r="B21" s="18"/>
      <c r="C21" s="18"/>
      <c r="D21" s="18"/>
      <c r="E21" s="18"/>
      <c r="F21" s="18"/>
    </row>
    <row r="22" spans="1:6" ht="13.5">
      <c r="A22" s="24" t="s">
        <v>15</v>
      </c>
      <c r="B22" s="18"/>
      <c r="C22" s="18"/>
      <c r="D22" s="18"/>
      <c r="E22" s="18"/>
      <c r="F22" s="18"/>
    </row>
    <row r="23" spans="2:6" ht="7.5" customHeight="1">
      <c r="B23" s="18"/>
      <c r="C23" s="18"/>
      <c r="D23" s="18"/>
      <c r="E23" s="18"/>
      <c r="F23" s="18"/>
    </row>
    <row r="24" spans="1:6" ht="13.5">
      <c r="A24" s="17" t="s">
        <v>20</v>
      </c>
      <c r="B24" s="20">
        <f>B6/100*60</f>
        <v>500.71400000000006</v>
      </c>
      <c r="C24" s="20">
        <f>ROUND(B24*23.8%,2)</f>
        <v>119.17</v>
      </c>
      <c r="D24" s="20">
        <f>ROUND(B24*2.88%,2)</f>
        <v>14.42</v>
      </c>
      <c r="E24" s="20">
        <f>ROUND(B24*8.5%,2)</f>
        <v>42.56</v>
      </c>
      <c r="F24" s="18"/>
    </row>
    <row r="25" spans="1:6" ht="13.5">
      <c r="A25" s="17" t="s">
        <v>21</v>
      </c>
      <c r="B25" s="20">
        <f>B7/100*60</f>
        <v>2.016</v>
      </c>
      <c r="C25" s="20">
        <f>ROUND(B25*23.8%,2)</f>
        <v>0.48</v>
      </c>
      <c r="D25" s="20">
        <f>ROUND(B25*2.88%,2)</f>
        <v>0.06</v>
      </c>
      <c r="E25" s="20">
        <f>ROUND(B25*8.5%,2)</f>
        <v>0.17</v>
      </c>
      <c r="F25" s="18"/>
    </row>
    <row r="26" spans="1:6" ht="13.5">
      <c r="A26" s="17" t="s">
        <v>22</v>
      </c>
      <c r="B26" s="20">
        <f>B8/100*60</f>
        <v>125.179</v>
      </c>
      <c r="C26" s="20">
        <f>ROUND(B26*23.8%,2)</f>
        <v>29.79</v>
      </c>
      <c r="D26" s="20">
        <f>ROUND(B26*2.88%,2)</f>
        <v>3.61</v>
      </c>
      <c r="E26" s="20">
        <f>ROUND(B26*8.5%,2)</f>
        <v>10.64</v>
      </c>
      <c r="F26" s="18"/>
    </row>
    <row r="27" spans="1:6" ht="4.5" customHeight="1">
      <c r="A27" s="17"/>
      <c r="B27" s="20"/>
      <c r="C27" s="20"/>
      <c r="D27" s="20"/>
      <c r="E27" s="20"/>
      <c r="F27" s="18"/>
    </row>
    <row r="28" spans="1:6" ht="13.5">
      <c r="A28" s="19" t="s">
        <v>9</v>
      </c>
      <c r="B28" s="20">
        <f>SUM(B24:B26)</f>
        <v>627.9090000000001</v>
      </c>
      <c r="C28" s="20">
        <f>SUM(C24:C26)</f>
        <v>149.44</v>
      </c>
      <c r="D28" s="20">
        <f>SUM(D24:D26)</f>
        <v>18.09</v>
      </c>
      <c r="E28" s="20">
        <f>SUM(E24:E26)</f>
        <v>53.370000000000005</v>
      </c>
      <c r="F28" s="18"/>
    </row>
    <row r="29" spans="1:6" ht="4.5" customHeight="1">
      <c r="A29" s="17"/>
      <c r="B29" s="20"/>
      <c r="C29" s="20"/>
      <c r="D29" s="20"/>
      <c r="E29" s="20"/>
      <c r="F29" s="18"/>
    </row>
    <row r="30" spans="1:6" ht="13.5">
      <c r="A30" s="17" t="s">
        <v>10</v>
      </c>
      <c r="B30" s="20">
        <f>B10-B19-B28</f>
        <v>0</v>
      </c>
      <c r="C30" s="20">
        <f>C10-C19-C28</f>
        <v>0</v>
      </c>
      <c r="D30" s="20">
        <f>D10-D19-D28</f>
        <v>0</v>
      </c>
      <c r="E30" s="20">
        <f>E10-E19-E28</f>
        <v>0.010000000000012221</v>
      </c>
      <c r="F30" s="18"/>
    </row>
    <row r="31" spans="1:6" ht="4.5" customHeight="1">
      <c r="A31" s="17"/>
      <c r="B31" s="20"/>
      <c r="C31" s="20"/>
      <c r="D31" s="20"/>
      <c r="E31" s="20"/>
      <c r="F31" s="18"/>
    </row>
    <row r="32" spans="1:6" ht="13.5">
      <c r="A32" s="21" t="s">
        <v>11</v>
      </c>
      <c r="B32" s="22">
        <f>SUM(B28:B30)</f>
        <v>627.9090000000001</v>
      </c>
      <c r="C32" s="22">
        <f>SUM(C28:C30)</f>
        <v>149.44</v>
      </c>
      <c r="D32" s="22">
        <f>SUM(D28:D30)</f>
        <v>18.09</v>
      </c>
      <c r="E32" s="22">
        <f>SUM(E28:E30)</f>
        <v>53.38000000000002</v>
      </c>
      <c r="F32" s="23">
        <f>SUM(B32:E32)</f>
        <v>848.8190000000002</v>
      </c>
    </row>
    <row r="35" ht="19.5" customHeight="1">
      <c r="A35" s="25" t="s">
        <v>24</v>
      </c>
    </row>
    <row r="36" spans="1:6" ht="60" customHeight="1">
      <c r="A36" s="32" t="s">
        <v>25</v>
      </c>
      <c r="B36" s="32"/>
      <c r="C36" s="32"/>
      <c r="D36" s="32"/>
      <c r="E36" s="32"/>
      <c r="F36" s="32"/>
    </row>
  </sheetData>
  <sheetProtection/>
  <mergeCells count="2">
    <mergeCell ref="A1:F1"/>
    <mergeCell ref="A36:F36"/>
  </mergeCells>
  <printOptions horizontalCentered="1"/>
  <pageMargins left="0.7086614173228347" right="0.7086614173228347" top="0" bottom="0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polezzi</dc:creator>
  <cp:keywords/>
  <dc:description/>
  <cp:lastModifiedBy>Luca Mazzi</cp:lastModifiedBy>
  <cp:lastPrinted>2015-08-21T07:20:32Z</cp:lastPrinted>
  <dcterms:created xsi:type="dcterms:W3CDTF">2010-10-15T17:53:49Z</dcterms:created>
  <dcterms:modified xsi:type="dcterms:W3CDTF">2017-10-17T08:52:00Z</dcterms:modified>
  <cp:category/>
  <cp:version/>
  <cp:contentType/>
  <cp:contentStatus/>
</cp:coreProperties>
</file>